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eygerhard/Documents/Stewardship Resources/"/>
    </mc:Choice>
  </mc:AlternateContent>
  <xr:revisionPtr revIDLastSave="0" documentId="8_{E703D08C-1E2A-EF4F-87D1-D5B5E819F5A8}" xr6:coauthVersionLast="45" xr6:coauthVersionMax="45" xr10:uidLastSave="{00000000-0000-0000-0000-000000000000}"/>
  <bookViews>
    <workbookView xWindow="600" yWindow="460" windowWidth="27640" windowHeight="16300" activeTab="1" xr2:uid="{283D73E8-D094-FC48-B9C6-3235DF79D823}"/>
  </bookViews>
  <sheets>
    <sheet name="Budget" sheetId="1" r:id="rId1"/>
    <sheet name="Narrative Spread" sheetId="2" r:id="rId2"/>
  </sheets>
  <externalReferences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21" i="2"/>
  <c r="C21" i="2" s="1"/>
  <c r="B46" i="1"/>
  <c r="F8" i="2"/>
  <c r="F7" i="2"/>
  <c r="F6" i="2"/>
  <c r="F5" i="2"/>
  <c r="F4" i="2"/>
  <c r="C15" i="2" l="1"/>
  <c r="C18" i="2"/>
  <c r="C16" i="2"/>
  <c r="C19" i="2"/>
  <c r="C20" i="2"/>
  <c r="C17" i="2"/>
  <c r="H8" i="2"/>
  <c r="C8" i="2"/>
  <c r="C7" i="2"/>
  <c r="H7" i="2" s="1"/>
  <c r="C6" i="2"/>
  <c r="C5" i="2"/>
  <c r="H5" i="2" s="1"/>
  <c r="C4" i="2"/>
  <c r="H4" i="2" s="1"/>
  <c r="D9" i="2"/>
  <c r="I7" i="2" l="1"/>
  <c r="I5" i="2"/>
  <c r="I4" i="2"/>
  <c r="I9" i="2" l="1"/>
  <c r="B14" i="1" l="1"/>
  <c r="C14" i="1" s="1"/>
  <c r="B48" i="1" l="1"/>
</calcChain>
</file>

<file path=xl/sharedStrings.xml><?xml version="1.0" encoding="utf-8"?>
<sst xmlns="http://schemas.openxmlformats.org/spreadsheetml/2006/main" count="103" uniqueCount="72">
  <si>
    <t>Income</t>
  </si>
  <si>
    <t>Current Year Pledge Payments</t>
  </si>
  <si>
    <t>Facility Rental</t>
  </si>
  <si>
    <t>Plate Offerings</t>
  </si>
  <si>
    <t>Flowers &amp; Other Special Offerings</t>
  </si>
  <si>
    <t>Columbarium Income</t>
  </si>
  <si>
    <t>Designated Gifts &amp; Bequests</t>
  </si>
  <si>
    <t>Retreat Payments</t>
  </si>
  <si>
    <t>Concert Series</t>
  </si>
  <si>
    <t>All Other Income</t>
  </si>
  <si>
    <t>Interest</t>
  </si>
  <si>
    <t>Amazon/Escrip Rebates</t>
  </si>
  <si>
    <t>Total of Other Income</t>
  </si>
  <si>
    <t>Investment Income</t>
  </si>
  <si>
    <t>Total Income</t>
  </si>
  <si>
    <t>Expense</t>
  </si>
  <si>
    <t>Assessment to Diocese (and Audit Fees)</t>
  </si>
  <si>
    <t>Building &amp; Grounds</t>
  </si>
  <si>
    <t>Insurance</t>
  </si>
  <si>
    <t>Music &amp; Choir (excludes organist comp)</t>
  </si>
  <si>
    <t>Office Expenses</t>
  </si>
  <si>
    <t>Utilities</t>
  </si>
  <si>
    <t>Organist Regular Compensation (includes payroll taxes)</t>
  </si>
  <si>
    <t>Youth Coordinator Compensation (includes payroll taxes)</t>
  </si>
  <si>
    <t>Community Ministry</t>
  </si>
  <si>
    <t>Disaster Preparedness</t>
  </si>
  <si>
    <t>All Other Expenses</t>
  </si>
  <si>
    <t>Bank Fees</t>
  </si>
  <si>
    <t>Christian Formation</t>
  </si>
  <si>
    <t>Conferences</t>
  </si>
  <si>
    <t>Retreat Fees</t>
  </si>
  <si>
    <t>Supply Clergy</t>
  </si>
  <si>
    <t>Special Hospitality (Stewardship Sunday)</t>
  </si>
  <si>
    <t>Total Expenses</t>
  </si>
  <si>
    <t>Net Income / (Loss)</t>
  </si>
  <si>
    <t>Future Year Budget</t>
  </si>
  <si>
    <t>Rector Compensation and Benefits (incl payroll taxes)</t>
  </si>
  <si>
    <t>Stewardship</t>
  </si>
  <si>
    <t>Altar &amp; Flowers</t>
  </si>
  <si>
    <t>Sacramental</t>
  </si>
  <si>
    <t>Formation</t>
  </si>
  <si>
    <t>Community</t>
  </si>
  <si>
    <t>Our Neighbors</t>
  </si>
  <si>
    <t>Children and Families</t>
  </si>
  <si>
    <t>Godly Play</t>
  </si>
  <si>
    <t>Street Fair</t>
  </si>
  <si>
    <t>Food Pantry</t>
  </si>
  <si>
    <t>Communication &amp; Website</t>
  </si>
  <si>
    <t>Mardi Gras</t>
  </si>
  <si>
    <t>Games Night</t>
  </si>
  <si>
    <t>Easter Egg Hunt</t>
  </si>
  <si>
    <t>Expense Roll-up</t>
  </si>
  <si>
    <t>Category</t>
  </si>
  <si>
    <t>Spread</t>
  </si>
  <si>
    <t>Sacramental Life</t>
  </si>
  <si>
    <t>Youth %</t>
  </si>
  <si>
    <t>Community Life</t>
  </si>
  <si>
    <t>Rector Salary and Benefits</t>
  </si>
  <si>
    <t>Youth Coordinator Salary and Benefits</t>
  </si>
  <si>
    <t>Rector %</t>
  </si>
  <si>
    <t>Spread Costs</t>
  </si>
  <si>
    <t>Program Expenses</t>
  </si>
  <si>
    <t>Salary &amp; Benefits</t>
  </si>
  <si>
    <t>% of budget</t>
  </si>
  <si>
    <t>Note: Spread costs are spread at the same percentage as the Rector's time</t>
  </si>
  <si>
    <t>Income Spread</t>
  </si>
  <si>
    <t>Pledges</t>
  </si>
  <si>
    <t>Plate &amp; Flowers</t>
  </si>
  <si>
    <t>Rental Income</t>
  </si>
  <si>
    <t>Columbarium &amp; Bequests</t>
  </si>
  <si>
    <t>Other</t>
  </si>
  <si>
    <t>Endowment Draw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</si>
</sst>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5" formatCode="&quot;$&quot;#,##0"/>
    <numFmt numFmtId="170" formatCode="&quot;$&quot;#,##0.00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name val="Calibri (Body)"/>
    </font>
    <font>
      <sz val="11"/>
      <name val="Calibri (Body)"/>
    </font>
    <font>
      <b/>
      <sz val="12"/>
      <color indexed="8"/>
      <name val="Calibri"/>
      <family val="2"/>
      <scheme val="minor"/>
    </font>
    <font>
      <b/>
      <sz val="12"/>
      <name val="Calibri (Body)"/>
    </font>
    <font>
      <b/>
      <u/>
      <sz val="12"/>
      <color indexed="8"/>
      <name val="Calibri"/>
      <family val="2"/>
      <scheme val="minor"/>
    </font>
    <font>
      <b/>
      <u val="double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 indent="3"/>
    </xf>
    <xf numFmtId="44" fontId="5" fillId="0" borderId="0" xfId="1" applyFont="1" applyFill="1" applyBorder="1" applyAlignment="1">
      <alignment horizontal="right"/>
    </xf>
    <xf numFmtId="44" fontId="5" fillId="0" borderId="0" xfId="1" applyFont="1" applyFill="1" applyBorder="1"/>
    <xf numFmtId="44" fontId="6" fillId="0" borderId="0" xfId="1" applyFont="1" applyFill="1" applyBorder="1"/>
    <xf numFmtId="44" fontId="5" fillId="0" borderId="1" xfId="1" applyFont="1" applyFill="1" applyBorder="1" applyAlignment="1">
      <alignment horizontal="right"/>
    </xf>
    <xf numFmtId="44" fontId="5" fillId="0" borderId="0" xfId="1" applyFont="1" applyFill="1" applyAlignment="1">
      <alignment horizontal="right"/>
    </xf>
    <xf numFmtId="0" fontId="5" fillId="0" borderId="0" xfId="0" applyFont="1" applyFill="1"/>
    <xf numFmtId="44" fontId="0" fillId="0" borderId="0" xfId="0" applyNumberFormat="1"/>
    <xf numFmtId="4" fontId="0" fillId="0" borderId="0" xfId="0" applyNumberFormat="1"/>
    <xf numFmtId="6" fontId="5" fillId="0" borderId="0" xfId="1" applyNumberFormat="1" applyFont="1" applyFill="1" applyBorder="1" applyAlignment="1">
      <alignment horizontal="right"/>
    </xf>
    <xf numFmtId="0" fontId="7" fillId="0" borderId="1" xfId="0" applyFont="1" applyBorder="1" applyAlignment="1">
      <alignment wrapText="1"/>
    </xf>
    <xf numFmtId="44" fontId="8" fillId="0" borderId="1" xfId="1" applyFont="1" applyFill="1" applyBorder="1" applyAlignment="1">
      <alignment horizontal="right"/>
    </xf>
    <xf numFmtId="4" fontId="2" fillId="0" borderId="0" xfId="0" applyNumberFormat="1" applyFont="1"/>
    <xf numFmtId="0" fontId="2" fillId="0" borderId="0" xfId="0" applyFont="1"/>
    <xf numFmtId="0" fontId="9" fillId="0" borderId="0" xfId="0" applyFont="1" applyAlignment="1">
      <alignment wrapText="1"/>
    </xf>
    <xf numFmtId="44" fontId="8" fillId="0" borderId="0" xfId="1" applyFont="1" applyFill="1" applyBorder="1" applyAlignment="1">
      <alignment horizontal="right"/>
    </xf>
    <xf numFmtId="165" fontId="0" fillId="0" borderId="0" xfId="0" applyNumberFormat="1"/>
    <xf numFmtId="9" fontId="0" fillId="0" borderId="0" xfId="0" applyNumberFormat="1"/>
    <xf numFmtId="170" fontId="0" fillId="0" borderId="0" xfId="0" applyNumberFormat="1"/>
    <xf numFmtId="170" fontId="4" fillId="0" borderId="0" xfId="0" applyNumberFormat="1" applyFont="1" applyAlignment="1">
      <alignment horizontal="right"/>
    </xf>
    <xf numFmtId="170" fontId="2" fillId="0" borderId="0" xfId="0" applyNumberFormat="1" applyFont="1"/>
    <xf numFmtId="165" fontId="10" fillId="0" borderId="0" xfId="0" applyNumberFormat="1" applyFont="1"/>
    <xf numFmtId="4" fontId="10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St.</a:t>
            </a:r>
            <a:r>
              <a:rPr lang="en-US" baseline="0"/>
              <a:t> Swithen's Income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'Narrative Spread'!$A$15:$A$20</c:f>
              <c:strCache>
                <c:ptCount val="6"/>
                <c:pt idx="0">
                  <c:v>Pledges</c:v>
                </c:pt>
                <c:pt idx="1">
                  <c:v>Plate &amp; Flowers</c:v>
                </c:pt>
                <c:pt idx="2">
                  <c:v>Rental Income</c:v>
                </c:pt>
                <c:pt idx="3">
                  <c:v>Columbarium &amp; Bequests</c:v>
                </c:pt>
                <c:pt idx="4">
                  <c:v>Other</c:v>
                </c:pt>
                <c:pt idx="5">
                  <c:v>Endowment Draw</c:v>
                </c:pt>
              </c:strCache>
            </c:strRef>
          </c:cat>
          <c:val>
            <c:numRef>
              <c:f>'Narrative Spread'!$B$15:$B$20</c:f>
              <c:numCache>
                <c:formatCode>#,##0.00</c:formatCode>
                <c:ptCount val="6"/>
                <c:pt idx="0">
                  <c:v>300500</c:v>
                </c:pt>
                <c:pt idx="1">
                  <c:v>16500</c:v>
                </c:pt>
                <c:pt idx="2">
                  <c:v>20000</c:v>
                </c:pt>
                <c:pt idx="3">
                  <c:v>48000</c:v>
                </c:pt>
                <c:pt idx="4">
                  <c:v>10716</c:v>
                </c:pt>
                <c:pt idx="5">
                  <c:v>35000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41-ED43-9702-EA218A549CB6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'Narrative Spread'!$A$15:$A$20</c:f>
              <c:strCache>
                <c:ptCount val="6"/>
                <c:pt idx="0">
                  <c:v>Pledges</c:v>
                </c:pt>
                <c:pt idx="1">
                  <c:v>Plate &amp; Flowers</c:v>
                </c:pt>
                <c:pt idx="2">
                  <c:v>Rental Income</c:v>
                </c:pt>
                <c:pt idx="3">
                  <c:v>Columbarium &amp; Bequests</c:v>
                </c:pt>
                <c:pt idx="4">
                  <c:v>Other</c:v>
                </c:pt>
                <c:pt idx="5">
                  <c:v>Endowment Draw</c:v>
                </c:pt>
              </c:strCache>
            </c:strRef>
          </c:cat>
          <c:val>
            <c:numRef>
              <c:f>'Narrative Spread'!$B$15:$B$21</c:f>
              <c:numCache>
                <c:formatCode>#,##0.00</c:formatCode>
                <c:ptCount val="7"/>
                <c:pt idx="0">
                  <c:v>300500</c:v>
                </c:pt>
                <c:pt idx="1">
                  <c:v>16500</c:v>
                </c:pt>
                <c:pt idx="2">
                  <c:v>20000</c:v>
                </c:pt>
                <c:pt idx="3">
                  <c:v>48000</c:v>
                </c:pt>
                <c:pt idx="4">
                  <c:v>10716</c:v>
                </c:pt>
                <c:pt idx="5">
                  <c:v>35000</c:v>
                </c:pt>
                <c:pt idx="6">
                  <c:v>430716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41-ED43-9702-EA218A549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St.</a:t>
            </a:r>
            <a:r>
              <a:rPr lang="en-US" baseline="0"/>
              <a:t> Swithen's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'Narrative Spread'!$I$8</c:f>
              <c:strCache>
                <c:ptCount val="1"/>
                <c:pt idx="0">
                  <c:v>42%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'Narrative Spread'!$J$4:$J$8</c:f>
              <c:strCache>
                <c:ptCount val="5"/>
                <c:pt idx="0">
                  <c:v>Children and Families</c:v>
                </c:pt>
                <c:pt idx="1">
                  <c:v>Formation</c:v>
                </c:pt>
                <c:pt idx="2">
                  <c:v>Our Neighbors</c:v>
                </c:pt>
                <c:pt idx="3">
                  <c:v>Community Life</c:v>
                </c:pt>
                <c:pt idx="4">
                  <c:v>Sacramental Life</c:v>
                </c:pt>
              </c:strCache>
            </c:strRef>
          </c:cat>
          <c:val>
            <c:numRef>
              <c:f>'Narrative Spread'!$I$4:$I$8</c:f>
              <c:numCache>
                <c:formatCode>0%</c:formatCode>
                <c:ptCount val="5"/>
                <c:pt idx="0">
                  <c:v>0.19036642975718815</c:v>
                </c:pt>
                <c:pt idx="1">
                  <c:v>0.14162596942610067</c:v>
                </c:pt>
                <c:pt idx="2">
                  <c:v>0.12</c:v>
                </c:pt>
                <c:pt idx="3">
                  <c:v>0.12646977445594626</c:v>
                </c:pt>
                <c:pt idx="4">
                  <c:v>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9-604A-9527-8C3F123C4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Header>&amp;C&amp;"Calibri,Regular"&amp;K000000St. Swithen’s Narrative Budget</c:oddHeader>
    </c:headerFooter>
    <c:pageMargins b="0.75" l="0.7" r="0.7" t="0.75" header="0.3" footer="0.3"/>
    <c:pageSetup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749300</xdr:colOff>
      <xdr:row>11</xdr:row>
      <xdr:rowOff>114300</xdr:rowOff>
    </xdr:from>
    <xdr:to>
      <xdr:col>9</xdr:col>
      <xdr:colOff>38100</xdr:colOff>
      <xdr:row>33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582016-FF8A-EA4C-A4A4-C599C50CFA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571500</xdr:colOff>
      <xdr:row>11</xdr:row>
      <xdr:rowOff>139700</xdr:rowOff>
    </xdr:from>
    <xdr:to>
      <xdr:col>14</xdr:col>
      <xdr:colOff>469900</xdr:colOff>
      <xdr:row>33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8B18F71-7CF2-CC4F-8BA7-505BD75C5F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eygerhard/Desktop/Holy%20Innocents%20Stewardship%202019-2020/2021%20Holy%20Innocents%20Narrative%20Budget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3">
          <cell r="B13">
            <v>207000</v>
          </cell>
          <cell r="C13">
            <v>0.765037420308602</v>
          </cell>
        </row>
        <row r="14">
          <cell r="B14">
            <v>16000</v>
          </cell>
          <cell r="C14">
            <v>5.9133327173611749E-2</v>
          </cell>
        </row>
        <row r="15">
          <cell r="B15">
            <v>20000</v>
          </cell>
          <cell r="C15">
            <v>7.3916658967014687E-2</v>
          </cell>
        </row>
        <row r="16">
          <cell r="B16">
            <v>11575</v>
          </cell>
          <cell r="C16">
            <v>4.2779266377159751E-2</v>
          </cell>
        </row>
        <row r="17">
          <cell r="B17">
            <v>16000</v>
          </cell>
          <cell r="C17">
            <v>5.9133327173611749E-2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099B6-9622-BB40-A371-2D2762790CC1}">
  <dimension ref="A1:J48"/>
  <sheetViews>
    <sheetView view="pageLayout" topLeftCell="A31" zoomScaleNormal="100" workbookViewId="0">
      <selection activeCell="B30" sqref="B30"/>
    </sheetView>
  </sheetViews>
  <sheetFormatPr baseColWidth="10" defaultRowHeight="16" x14ac:dyDescent="0.2"/>
  <cols>
    <col min="1" max="1" width="23.5" customWidth="1"/>
    <col min="2" max="2" width="24.5" style="9" customWidth="1"/>
    <col min="3" max="3" width="19.6640625" style="11" customWidth="1"/>
    <col min="4" max="4" width="27.6640625" customWidth="1"/>
    <col min="10" max="10" width="12.5" bestFit="1" customWidth="1"/>
  </cols>
  <sheetData>
    <row r="1" spans="1:3" s="16" customFormat="1" ht="17" x14ac:dyDescent="0.2">
      <c r="A1" s="17" t="s">
        <v>0</v>
      </c>
      <c r="B1" s="18" t="s">
        <v>35</v>
      </c>
      <c r="C1" s="15" t="s">
        <v>51</v>
      </c>
    </row>
    <row r="2" spans="1:3" ht="34" x14ac:dyDescent="0.2">
      <c r="A2" s="1" t="s">
        <v>1</v>
      </c>
      <c r="B2" s="4">
        <v>300500</v>
      </c>
      <c r="C2" s="11">
        <v>300500</v>
      </c>
    </row>
    <row r="3" spans="1:3" ht="17" x14ac:dyDescent="0.2">
      <c r="A3" s="2" t="s">
        <v>2</v>
      </c>
      <c r="B3" s="4">
        <v>20000</v>
      </c>
      <c r="C3" s="11">
        <v>20000</v>
      </c>
    </row>
    <row r="4" spans="1:3" ht="17" x14ac:dyDescent="0.2">
      <c r="A4" s="2" t="s">
        <v>3</v>
      </c>
      <c r="B4" s="4">
        <v>9000</v>
      </c>
      <c r="C4" s="11">
        <v>9000</v>
      </c>
    </row>
    <row r="5" spans="1:3" ht="34" x14ac:dyDescent="0.2">
      <c r="A5" s="2" t="s">
        <v>4</v>
      </c>
      <c r="B5" s="4">
        <v>7500</v>
      </c>
      <c r="C5" s="11">
        <v>7500</v>
      </c>
    </row>
    <row r="6" spans="1:3" ht="17" x14ac:dyDescent="0.2">
      <c r="A6" s="2" t="s">
        <v>5</v>
      </c>
      <c r="B6" s="4">
        <v>7500</v>
      </c>
    </row>
    <row r="7" spans="1:3" ht="34" x14ac:dyDescent="0.2">
      <c r="A7" s="2" t="s">
        <v>6</v>
      </c>
      <c r="B7" s="4">
        <v>48000</v>
      </c>
      <c r="C7" s="11">
        <v>48000</v>
      </c>
    </row>
    <row r="8" spans="1:3" ht="17" x14ac:dyDescent="0.2">
      <c r="A8" s="2" t="s">
        <v>7</v>
      </c>
      <c r="B8" s="4">
        <v>2500</v>
      </c>
    </row>
    <row r="9" spans="1:3" ht="17" x14ac:dyDescent="0.2">
      <c r="A9" s="2" t="s">
        <v>8</v>
      </c>
      <c r="B9" s="4">
        <v>500</v>
      </c>
    </row>
    <row r="10" spans="1:3" ht="17" x14ac:dyDescent="0.2">
      <c r="A10" s="2" t="s">
        <v>9</v>
      </c>
      <c r="B10" s="4"/>
    </row>
    <row r="11" spans="1:3" ht="17" x14ac:dyDescent="0.2">
      <c r="A11" s="3" t="s">
        <v>45</v>
      </c>
      <c r="B11" s="4">
        <v>7500</v>
      </c>
    </row>
    <row r="12" spans="1:3" ht="17" x14ac:dyDescent="0.2">
      <c r="A12" s="3" t="s">
        <v>10</v>
      </c>
      <c r="B12" s="4">
        <v>141</v>
      </c>
    </row>
    <row r="13" spans="1:3" ht="34" x14ac:dyDescent="0.2">
      <c r="A13" s="3" t="s">
        <v>11</v>
      </c>
      <c r="B13" s="4">
        <v>75</v>
      </c>
    </row>
    <row r="14" spans="1:3" ht="17" x14ac:dyDescent="0.2">
      <c r="A14" s="2" t="s">
        <v>12</v>
      </c>
      <c r="B14" s="5">
        <f>SUM(B11:B13)</f>
        <v>7716</v>
      </c>
      <c r="C14" s="11">
        <f>B14+B8+B9</f>
        <v>10716</v>
      </c>
    </row>
    <row r="15" spans="1:3" ht="17" x14ac:dyDescent="0.2">
      <c r="A15" s="2" t="s">
        <v>13</v>
      </c>
      <c r="B15" s="6">
        <v>35000</v>
      </c>
      <c r="C15" s="11">
        <v>35000</v>
      </c>
    </row>
    <row r="16" spans="1:3" s="16" customFormat="1" ht="17" x14ac:dyDescent="0.2">
      <c r="A16" s="13" t="s">
        <v>14</v>
      </c>
      <c r="B16" s="14">
        <f>SUM(C2+C3+C4+C5+C7+C14+C15)</f>
        <v>430716</v>
      </c>
      <c r="C16" s="15"/>
    </row>
    <row r="17" spans="1:10" x14ac:dyDescent="0.2">
      <c r="A17" s="2"/>
      <c r="B17" s="4"/>
    </row>
    <row r="18" spans="1:10" s="16" customFormat="1" ht="17" x14ac:dyDescent="0.2">
      <c r="A18" s="17" t="s">
        <v>15</v>
      </c>
      <c r="B18" s="18"/>
      <c r="C18" s="15" t="s">
        <v>52</v>
      </c>
    </row>
    <row r="19" spans="1:10" ht="34" x14ac:dyDescent="0.2">
      <c r="A19" s="2" t="s">
        <v>16</v>
      </c>
      <c r="B19" s="4">
        <v>46105.93</v>
      </c>
      <c r="C19" s="11" t="s">
        <v>53</v>
      </c>
      <c r="D19" s="4"/>
      <c r="E19" s="11"/>
    </row>
    <row r="20" spans="1:10" ht="17" x14ac:dyDescent="0.2">
      <c r="A20" s="2" t="s">
        <v>38</v>
      </c>
      <c r="B20" s="8">
        <v>11500</v>
      </c>
      <c r="C20" s="11" t="s">
        <v>39</v>
      </c>
      <c r="D20" s="8"/>
      <c r="E20" s="11"/>
    </row>
    <row r="21" spans="1:10" ht="17" x14ac:dyDescent="0.2">
      <c r="A21" s="2" t="s">
        <v>17</v>
      </c>
      <c r="B21" s="8">
        <v>22500</v>
      </c>
      <c r="C21" s="11" t="s">
        <v>53</v>
      </c>
      <c r="D21" s="8"/>
      <c r="E21" s="11"/>
    </row>
    <row r="22" spans="1:10" ht="17" x14ac:dyDescent="0.2">
      <c r="A22" s="2" t="s">
        <v>18</v>
      </c>
      <c r="B22" s="8">
        <v>16000</v>
      </c>
      <c r="C22" s="11" t="s">
        <v>53</v>
      </c>
      <c r="D22" s="8"/>
      <c r="E22" s="11"/>
    </row>
    <row r="23" spans="1:10" ht="34" x14ac:dyDescent="0.2">
      <c r="A23" s="2" t="s">
        <v>19</v>
      </c>
      <c r="B23" s="8">
        <v>5100</v>
      </c>
      <c r="C23" s="11" t="s">
        <v>39</v>
      </c>
      <c r="D23" s="8"/>
      <c r="E23" s="11"/>
    </row>
    <row r="24" spans="1:10" ht="17" x14ac:dyDescent="0.2">
      <c r="A24" s="2" t="s">
        <v>20</v>
      </c>
      <c r="B24" s="8">
        <v>18000</v>
      </c>
      <c r="C24" s="11" t="s">
        <v>53</v>
      </c>
      <c r="D24" s="8"/>
      <c r="E24" s="11"/>
    </row>
    <row r="25" spans="1:10" ht="17" x14ac:dyDescent="0.2">
      <c r="A25" s="2" t="s">
        <v>21</v>
      </c>
      <c r="B25" s="8">
        <v>3100</v>
      </c>
      <c r="C25" s="11" t="s">
        <v>53</v>
      </c>
      <c r="D25" s="8"/>
      <c r="E25" s="11"/>
    </row>
    <row r="26" spans="1:10" ht="51" x14ac:dyDescent="0.2">
      <c r="A26" s="2" t="s">
        <v>36</v>
      </c>
      <c r="B26" s="4">
        <v>161425.65</v>
      </c>
      <c r="C26" s="11" t="s">
        <v>53</v>
      </c>
      <c r="D26" s="4"/>
      <c r="E26" s="11"/>
    </row>
    <row r="27" spans="1:10" ht="51" x14ac:dyDescent="0.2">
      <c r="A27" s="2" t="s">
        <v>22</v>
      </c>
      <c r="B27" s="4">
        <v>52000.56</v>
      </c>
      <c r="C27" s="11" t="s">
        <v>39</v>
      </c>
      <c r="D27" s="4"/>
      <c r="E27" s="11"/>
    </row>
    <row r="28" spans="1:10" ht="51" x14ac:dyDescent="0.2">
      <c r="A28" s="2" t="s">
        <v>23</v>
      </c>
      <c r="B28" s="4">
        <v>34732.18</v>
      </c>
      <c r="C28" s="11" t="s">
        <v>53</v>
      </c>
      <c r="D28" s="4"/>
      <c r="E28" s="11"/>
    </row>
    <row r="29" spans="1:10" ht="17" x14ac:dyDescent="0.2">
      <c r="A29" s="2" t="s">
        <v>24</v>
      </c>
      <c r="B29" s="4">
        <v>15000</v>
      </c>
      <c r="C29" s="11" t="s">
        <v>42</v>
      </c>
      <c r="D29" s="4"/>
      <c r="E29" s="11"/>
      <c r="J29" s="10"/>
    </row>
    <row r="30" spans="1:10" ht="17" x14ac:dyDescent="0.2">
      <c r="A30" s="2" t="s">
        <v>25</v>
      </c>
      <c r="B30" s="4">
        <v>2500</v>
      </c>
      <c r="C30" s="11" t="s">
        <v>42</v>
      </c>
      <c r="D30" s="4"/>
      <c r="E30" s="11"/>
    </row>
    <row r="31" spans="1:10" ht="17" x14ac:dyDescent="0.2">
      <c r="A31" s="2" t="s">
        <v>26</v>
      </c>
      <c r="B31" s="4"/>
      <c r="D31" s="4"/>
      <c r="E31" s="11"/>
    </row>
    <row r="32" spans="1:10" ht="17" x14ac:dyDescent="0.2">
      <c r="A32" s="3" t="s">
        <v>27</v>
      </c>
      <c r="B32" s="4">
        <v>500</v>
      </c>
      <c r="C32" s="11" t="s">
        <v>53</v>
      </c>
      <c r="D32" s="4"/>
      <c r="E32" s="11"/>
    </row>
    <row r="33" spans="1:5" ht="17" x14ac:dyDescent="0.2">
      <c r="A33" s="3" t="s">
        <v>28</v>
      </c>
      <c r="B33" s="4">
        <v>400</v>
      </c>
      <c r="C33" s="11" t="s">
        <v>40</v>
      </c>
      <c r="D33" s="4"/>
      <c r="E33" s="11"/>
    </row>
    <row r="34" spans="1:5" ht="34" x14ac:dyDescent="0.2">
      <c r="A34" s="3" t="s">
        <v>47</v>
      </c>
      <c r="B34" s="4">
        <v>2500</v>
      </c>
      <c r="C34" s="11" t="s">
        <v>53</v>
      </c>
      <c r="D34" s="4"/>
      <c r="E34" s="11"/>
    </row>
    <row r="35" spans="1:5" ht="17" x14ac:dyDescent="0.2">
      <c r="A35" s="3" t="s">
        <v>29</v>
      </c>
      <c r="B35" s="4">
        <v>300</v>
      </c>
      <c r="C35" s="11" t="s">
        <v>40</v>
      </c>
      <c r="D35" s="4"/>
      <c r="E35" s="11"/>
    </row>
    <row r="36" spans="1:5" ht="17" x14ac:dyDescent="0.2">
      <c r="A36" s="3" t="s">
        <v>50</v>
      </c>
      <c r="B36" s="4">
        <v>300</v>
      </c>
      <c r="C36" s="11" t="s">
        <v>43</v>
      </c>
      <c r="D36" s="4"/>
      <c r="E36" s="11"/>
    </row>
    <row r="37" spans="1:5" ht="17" x14ac:dyDescent="0.2">
      <c r="A37" s="3" t="s">
        <v>46</v>
      </c>
      <c r="B37" s="4">
        <v>22500</v>
      </c>
      <c r="C37" s="11" t="s">
        <v>42</v>
      </c>
      <c r="D37" s="4"/>
      <c r="E37" s="11"/>
    </row>
    <row r="38" spans="1:5" ht="17" x14ac:dyDescent="0.2">
      <c r="A38" s="3" t="s">
        <v>49</v>
      </c>
      <c r="B38" s="12">
        <v>500</v>
      </c>
      <c r="C38" s="11" t="s">
        <v>43</v>
      </c>
      <c r="D38" s="12"/>
      <c r="E38" s="11"/>
    </row>
    <row r="39" spans="1:5" ht="17" x14ac:dyDescent="0.2">
      <c r="A39" s="3" t="s">
        <v>44</v>
      </c>
      <c r="B39" s="4">
        <v>4500</v>
      </c>
      <c r="C39" s="11" t="s">
        <v>43</v>
      </c>
      <c r="D39" s="4"/>
      <c r="E39" s="11"/>
    </row>
    <row r="40" spans="1:5" ht="17" x14ac:dyDescent="0.2">
      <c r="A40" s="3" t="s">
        <v>48</v>
      </c>
      <c r="B40" s="12">
        <v>250</v>
      </c>
      <c r="C40" s="11" t="s">
        <v>43</v>
      </c>
      <c r="D40" s="12"/>
      <c r="E40" s="11"/>
    </row>
    <row r="41" spans="1:5" ht="17" x14ac:dyDescent="0.2">
      <c r="A41" s="3" t="s">
        <v>30</v>
      </c>
      <c r="B41" s="4">
        <v>2500</v>
      </c>
      <c r="C41" s="11" t="s">
        <v>40</v>
      </c>
      <c r="D41" s="4"/>
      <c r="E41" s="11"/>
    </row>
    <row r="42" spans="1:5" ht="17" x14ac:dyDescent="0.2">
      <c r="A42" s="3" t="s">
        <v>31</v>
      </c>
      <c r="B42" s="4">
        <v>1250</v>
      </c>
      <c r="C42" s="11" t="s">
        <v>39</v>
      </c>
      <c r="D42" s="4"/>
      <c r="E42" s="11"/>
    </row>
    <row r="43" spans="1:5" ht="51" x14ac:dyDescent="0.2">
      <c r="A43" s="3" t="s">
        <v>32</v>
      </c>
      <c r="B43" s="4">
        <v>500</v>
      </c>
      <c r="C43" s="11" t="s">
        <v>41</v>
      </c>
      <c r="D43" s="4"/>
      <c r="E43" s="11"/>
    </row>
    <row r="44" spans="1:5" ht="17" x14ac:dyDescent="0.2">
      <c r="A44" s="3" t="s">
        <v>45</v>
      </c>
      <c r="B44" s="4">
        <v>5000</v>
      </c>
      <c r="C44" s="11" t="s">
        <v>41</v>
      </c>
      <c r="D44" s="4"/>
      <c r="E44" s="11"/>
    </row>
    <row r="45" spans="1:5" ht="17" x14ac:dyDescent="0.2">
      <c r="A45" s="3" t="s">
        <v>37</v>
      </c>
      <c r="B45" s="4">
        <v>1200</v>
      </c>
      <c r="C45" s="11" t="s">
        <v>41</v>
      </c>
      <c r="D45" s="4"/>
      <c r="E45" s="11"/>
    </row>
    <row r="46" spans="1:5" ht="17" x14ac:dyDescent="0.2">
      <c r="A46" s="2" t="s">
        <v>33</v>
      </c>
      <c r="B46" s="7">
        <f>SUM(B19:B45)</f>
        <v>430164.31999999995</v>
      </c>
    </row>
    <row r="47" spans="1:5" x14ac:dyDescent="0.2">
      <c r="A47" s="2"/>
      <c r="B47" s="4"/>
    </row>
    <row r="48" spans="1:5" ht="17" x14ac:dyDescent="0.2">
      <c r="A48" s="2" t="s">
        <v>34</v>
      </c>
      <c r="B48" s="7">
        <f>B16-B46</f>
        <v>551.68000000005122</v>
      </c>
    </row>
  </sheetData>
  <pageMargins left="0.7" right="0.7" top="0.75" bottom="0.75" header="0.3" footer="0.3"/>
  <pageSetup orientation="portrait" horizontalDpi="0" verticalDpi="0"/>
  <headerFooter>
    <oddHeader>&amp;CSt. Swithen's Budget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42098-50BF-7B40-84A1-F08A3E5E1535}">
  <dimension ref="A1:J21"/>
  <sheetViews>
    <sheetView tabSelected="1" workbookViewId="0">
      <selection activeCell="I9" sqref="I9"/>
    </sheetView>
  </sheetViews>
  <sheetFormatPr baseColWidth="10" defaultRowHeight="16" x14ac:dyDescent="0.2"/>
  <cols>
    <col min="1" max="1" width="33.6640625" customWidth="1"/>
    <col min="2" max="3" width="14.83203125" customWidth="1"/>
    <col min="6" max="6" width="14.6640625" customWidth="1"/>
    <col min="7" max="7" width="21" style="21" customWidth="1"/>
    <col min="8" max="8" width="13.5" customWidth="1"/>
    <col min="10" max="10" width="22.1640625" customWidth="1"/>
  </cols>
  <sheetData>
    <row r="1" spans="1:10" x14ac:dyDescent="0.2">
      <c r="A1" s="16" t="s">
        <v>57</v>
      </c>
      <c r="B1" s="18">
        <v>161425.65</v>
      </c>
      <c r="C1" s="18"/>
      <c r="D1" s="16" t="s">
        <v>59</v>
      </c>
      <c r="E1" s="16" t="s">
        <v>55</v>
      </c>
      <c r="F1" s="16" t="s">
        <v>60</v>
      </c>
      <c r="G1" s="23" t="s">
        <v>61</v>
      </c>
      <c r="H1" s="16" t="s">
        <v>33</v>
      </c>
      <c r="I1" s="16" t="s">
        <v>63</v>
      </c>
      <c r="J1" s="16" t="s">
        <v>52</v>
      </c>
    </row>
    <row r="2" spans="1:10" x14ac:dyDescent="0.2">
      <c r="A2" s="16" t="s">
        <v>58</v>
      </c>
      <c r="B2" s="18">
        <v>34732.18</v>
      </c>
      <c r="C2" s="18"/>
      <c r="D2" s="16"/>
      <c r="E2" s="16"/>
      <c r="F2" s="18">
        <v>133438.10999999999</v>
      </c>
      <c r="G2" s="22"/>
      <c r="H2" s="19"/>
    </row>
    <row r="3" spans="1:10" x14ac:dyDescent="0.2">
      <c r="B3" s="19"/>
      <c r="C3" s="19" t="s">
        <v>62</v>
      </c>
      <c r="F3" s="19"/>
      <c r="H3" s="19"/>
    </row>
    <row r="4" spans="1:10" x14ac:dyDescent="0.2">
      <c r="A4" t="s">
        <v>43</v>
      </c>
      <c r="C4" s="19">
        <f>(B1*D4)+(B2*E4)</f>
        <v>49651.22</v>
      </c>
      <c r="D4" s="20">
        <v>0.2</v>
      </c>
      <c r="E4" s="20">
        <v>0.5</v>
      </c>
      <c r="F4" s="19">
        <f>SUM(F2*D4)</f>
        <v>26687.621999999999</v>
      </c>
      <c r="G4" s="21">
        <v>5550</v>
      </c>
      <c r="H4" s="19">
        <f>C4+F4+G4</f>
        <v>81888.842000000004</v>
      </c>
      <c r="I4" s="20">
        <f>H4/H9</f>
        <v>0.19036642975718815</v>
      </c>
      <c r="J4" t="s">
        <v>43</v>
      </c>
    </row>
    <row r="5" spans="1:10" x14ac:dyDescent="0.2">
      <c r="A5" t="s">
        <v>40</v>
      </c>
      <c r="C5" s="19">
        <f>(B1*D5)+(B2*E5)</f>
        <v>38106.719499999999</v>
      </c>
      <c r="D5" s="20">
        <v>0.15</v>
      </c>
      <c r="E5" s="20">
        <v>0.4</v>
      </c>
      <c r="F5" s="19">
        <f>SUM(F2*D5)</f>
        <v>20015.716499999999</v>
      </c>
      <c r="G5" s="21">
        <v>2800</v>
      </c>
      <c r="H5" s="19">
        <f t="shared" ref="H5:H8" si="0">C5+F5+G5</f>
        <v>60922.436000000002</v>
      </c>
      <c r="I5" s="20">
        <f>H5/H9</f>
        <v>0.14162596942610067</v>
      </c>
      <c r="J5" t="s">
        <v>40</v>
      </c>
    </row>
    <row r="6" spans="1:10" x14ac:dyDescent="0.2">
      <c r="A6" t="s">
        <v>42</v>
      </c>
      <c r="C6" s="19">
        <f>(B1*D6)+(B2*E6)</f>
        <v>16142.565000000001</v>
      </c>
      <c r="D6" s="20">
        <v>0.1</v>
      </c>
      <c r="E6" s="20"/>
      <c r="F6" s="19">
        <f>SUM(F2*D6)</f>
        <v>13343.811</v>
      </c>
      <c r="G6" s="21">
        <v>25000</v>
      </c>
      <c r="H6" s="19">
        <v>49486</v>
      </c>
      <c r="I6" s="20">
        <v>0.12</v>
      </c>
      <c r="J6" t="s">
        <v>42</v>
      </c>
    </row>
    <row r="7" spans="1:10" x14ac:dyDescent="0.2">
      <c r="A7" t="s">
        <v>56</v>
      </c>
      <c r="C7" s="19">
        <f>(B1*D7)+(B2*E7)</f>
        <v>27687.065500000001</v>
      </c>
      <c r="D7" s="20">
        <v>0.15</v>
      </c>
      <c r="E7" s="20">
        <v>0.1</v>
      </c>
      <c r="F7" s="19">
        <f>SUM(F2*D7)</f>
        <v>20015.716499999999</v>
      </c>
      <c r="G7" s="21">
        <v>6700</v>
      </c>
      <c r="H7" s="19">
        <f t="shared" si="0"/>
        <v>54402.781999999999</v>
      </c>
      <c r="I7" s="20">
        <f>H7/H9</f>
        <v>0.12646977445594626</v>
      </c>
      <c r="J7" t="s">
        <v>56</v>
      </c>
    </row>
    <row r="8" spans="1:10" x14ac:dyDescent="0.2">
      <c r="A8" t="s">
        <v>54</v>
      </c>
      <c r="C8" s="19">
        <f>(B1*D8)+(B2*E8)</f>
        <v>64570.26</v>
      </c>
      <c r="D8" s="20">
        <v>0.4</v>
      </c>
      <c r="E8" s="20"/>
      <c r="F8" s="19">
        <f>SUM(F2*D8)</f>
        <v>53375.243999999999</v>
      </c>
      <c r="G8" s="21">
        <v>69856.56</v>
      </c>
      <c r="H8" s="19">
        <f t="shared" si="0"/>
        <v>187802.06400000001</v>
      </c>
      <c r="I8" s="20">
        <v>0.42</v>
      </c>
      <c r="J8" t="s">
        <v>54</v>
      </c>
    </row>
    <row r="9" spans="1:10" x14ac:dyDescent="0.2">
      <c r="B9" s="19"/>
      <c r="C9" s="19"/>
      <c r="D9" s="20">
        <f>SUM(D4:D8)</f>
        <v>1</v>
      </c>
      <c r="E9" s="20"/>
      <c r="F9" s="19"/>
      <c r="H9" s="24">
        <v>430164.3</v>
      </c>
      <c r="I9" s="20">
        <f>SUM(I4:I8)</f>
        <v>0.99846217363923495</v>
      </c>
    </row>
    <row r="11" spans="1:10" x14ac:dyDescent="0.2">
      <c r="A11" t="s">
        <v>64</v>
      </c>
    </row>
    <row r="14" spans="1:10" x14ac:dyDescent="0.2">
      <c r="A14" t="s">
        <v>65</v>
      </c>
    </row>
    <row r="15" spans="1:10" x14ac:dyDescent="0.2">
      <c r="A15" t="s">
        <v>66</v>
      </c>
      <c r="B15" s="11">
        <v>300500</v>
      </c>
      <c r="C15" s="20">
        <f>B15/B21</f>
        <v>0.69767549847231125</v>
      </c>
    </row>
    <row r="16" spans="1:10" x14ac:dyDescent="0.2">
      <c r="A16" t="s">
        <v>67</v>
      </c>
      <c r="B16" s="11">
        <v>16500</v>
      </c>
      <c r="C16" s="20">
        <f>B16/B21</f>
        <v>3.8308305240576157E-2</v>
      </c>
    </row>
    <row r="17" spans="1:3" x14ac:dyDescent="0.2">
      <c r="A17" t="s">
        <v>68</v>
      </c>
      <c r="B17" s="11">
        <v>20000</v>
      </c>
      <c r="C17" s="20">
        <f>B17/B21</f>
        <v>4.6434309382516553E-2</v>
      </c>
    </row>
    <row r="18" spans="1:3" x14ac:dyDescent="0.2">
      <c r="A18" t="s">
        <v>69</v>
      </c>
      <c r="B18" s="11">
        <v>48000</v>
      </c>
      <c r="C18" s="20">
        <f>B18/B21</f>
        <v>0.11144234251803974</v>
      </c>
    </row>
    <row r="19" spans="1:3" x14ac:dyDescent="0.2">
      <c r="A19" t="s">
        <v>70</v>
      </c>
      <c r="B19" s="11">
        <v>10716</v>
      </c>
      <c r="C19" s="20">
        <f>B19/B21</f>
        <v>2.487950296715237E-2</v>
      </c>
    </row>
    <row r="20" spans="1:3" x14ac:dyDescent="0.2">
      <c r="A20" t="s">
        <v>71</v>
      </c>
      <c r="B20" s="11">
        <v>35000</v>
      </c>
      <c r="C20" s="20">
        <f>B20/B21</f>
        <v>8.1260041419403975E-2</v>
      </c>
    </row>
    <row r="21" spans="1:3" x14ac:dyDescent="0.2">
      <c r="B21" s="25">
        <f>SUM(B15:B20)</f>
        <v>430716</v>
      </c>
      <c r="C21" s="20">
        <f>B21/B21</f>
        <v>1</v>
      </c>
    </row>
  </sheetData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Narrative Spread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2020-09-22T21:50:20Z</dcterms:created>
  <dcterms:modified xsi:type="dcterms:W3CDTF">2020-09-23T20:21:50Z</dcterms:modified>
</cp:coreProperties>
</file>